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4" i="1"/>
  <c r="K3"/>
  <c r="K60"/>
  <c r="K62"/>
  <c r="K57"/>
  <c r="K56"/>
  <c r="K55"/>
  <c r="K54"/>
  <c r="K53"/>
  <c r="K52"/>
  <c r="K51"/>
  <c r="K50"/>
  <c r="K49"/>
  <c r="K48"/>
  <c r="K47"/>
  <c r="K46"/>
  <c r="K45"/>
  <c r="K44"/>
  <c r="C43"/>
  <c r="K43" s="1"/>
  <c r="K42"/>
  <c r="C42"/>
  <c r="K41"/>
  <c r="C41"/>
  <c r="K40"/>
  <c r="C40"/>
  <c r="K39"/>
  <c r="C39"/>
  <c r="K38"/>
  <c r="C38"/>
  <c r="K37"/>
  <c r="C37"/>
  <c r="K36"/>
  <c r="C36"/>
  <c r="K35"/>
  <c r="C35"/>
  <c r="K34"/>
  <c r="C34"/>
  <c r="K32"/>
  <c r="C32"/>
  <c r="K31"/>
  <c r="C31"/>
  <c r="K30"/>
  <c r="C30"/>
  <c r="K29"/>
  <c r="C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6"/>
  <c r="K7"/>
  <c r="K5"/>
  <c r="K2"/>
  <c r="I43"/>
  <c r="I13"/>
  <c r="I12"/>
  <c r="I11"/>
  <c r="I9"/>
  <c r="I8"/>
  <c r="I7"/>
  <c r="I6"/>
  <c r="I5"/>
  <c r="I4"/>
  <c r="I3"/>
  <c r="I2"/>
  <c r="D60"/>
  <c r="C60" s="1"/>
  <c r="I60" s="1"/>
  <c r="I59"/>
  <c r="D58"/>
  <c r="I57"/>
  <c r="I56"/>
  <c r="I55"/>
  <c r="I54"/>
  <c r="I53"/>
  <c r="I52"/>
  <c r="I51"/>
  <c r="I50"/>
  <c r="I49"/>
  <c r="I48"/>
  <c r="I47"/>
  <c r="I46"/>
  <c r="I45"/>
  <c r="I44"/>
  <c r="I42"/>
  <c r="I41"/>
  <c r="I40"/>
  <c r="I39"/>
  <c r="I38"/>
  <c r="I37"/>
  <c r="I36"/>
  <c r="I35"/>
  <c r="I34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0"/>
  <c r="K65" l="1"/>
  <c r="I58"/>
  <c r="I65" s="1"/>
  <c r="I66" s="1"/>
</calcChain>
</file>

<file path=xl/sharedStrings.xml><?xml version="1.0" encoding="utf-8"?>
<sst xmlns="http://schemas.openxmlformats.org/spreadsheetml/2006/main" count="80" uniqueCount="73">
  <si>
    <t>Transom</t>
  </si>
  <si>
    <t>Bottom Panel</t>
  </si>
  <si>
    <t>Topside Panel</t>
  </si>
  <si>
    <t>Long. Webs</t>
  </si>
  <si>
    <t>O/B Well Sides</t>
  </si>
  <si>
    <t>Tank Comp Sides</t>
  </si>
  <si>
    <t>O/B Well Bottom</t>
  </si>
  <si>
    <t>Anchor Well Floor</t>
  </si>
  <si>
    <t>Cockpit Floor</t>
  </si>
  <si>
    <t>Wheel House Floor</t>
  </si>
  <si>
    <t>Fore Deck</t>
  </si>
  <si>
    <t>Aft Deck</t>
  </si>
  <si>
    <t>Wheel House Roof</t>
  </si>
  <si>
    <t>Cabin Roof</t>
  </si>
  <si>
    <t>Frd End Cabin</t>
  </si>
  <si>
    <t>Cabin Sides and Coaming</t>
  </si>
  <si>
    <t>Skeg</t>
  </si>
  <si>
    <t>O/B Plate</t>
  </si>
  <si>
    <t>Cabin Floor and Bunk</t>
  </si>
  <si>
    <t>Roof Beams</t>
  </si>
  <si>
    <t>Frd Deck Beams</t>
  </si>
  <si>
    <t>Area</t>
  </si>
  <si>
    <t>Length</t>
  </si>
  <si>
    <t>Thickness</t>
  </si>
  <si>
    <t>Density</t>
  </si>
  <si>
    <t>Weight</t>
  </si>
  <si>
    <t>S 1 Ply</t>
  </si>
  <si>
    <t>S 2 Ply</t>
  </si>
  <si>
    <t>S 3 Ply</t>
  </si>
  <si>
    <t>S 4 Ply</t>
  </si>
  <si>
    <t>S 5 Ply</t>
  </si>
  <si>
    <t>S 6 Ply</t>
  </si>
  <si>
    <t>S 7 Ply</t>
  </si>
  <si>
    <t>S 8 Ply</t>
  </si>
  <si>
    <t>S 1 Solid</t>
  </si>
  <si>
    <t xml:space="preserve"> S 2 Solid</t>
  </si>
  <si>
    <t>S 3 Solid (Futtocks)</t>
  </si>
  <si>
    <t>S 3 Solid (Cleat)</t>
  </si>
  <si>
    <t>S 3 Solid (Deck beam)</t>
  </si>
  <si>
    <t>S 4 Solid</t>
  </si>
  <si>
    <t>S 5 Solid (Futtocks)</t>
  </si>
  <si>
    <t>S 5 Solid (Cleats)</t>
  </si>
  <si>
    <t>S 6 Solid</t>
  </si>
  <si>
    <t>S 7 Solid</t>
  </si>
  <si>
    <t>S 8 Solid</t>
  </si>
  <si>
    <t>Hull Seams (glass only)</t>
  </si>
  <si>
    <t>Hull-to-coaming/cabin</t>
  </si>
  <si>
    <t>Cabin roof-to-sides</t>
  </si>
  <si>
    <t>Perimeter of cockpit</t>
  </si>
  <si>
    <t>O/B Well Seams</t>
  </si>
  <si>
    <t>S 1 Tab (glass only)</t>
  </si>
  <si>
    <t>S 2 Tab (glass only)</t>
  </si>
  <si>
    <t>S 3 Tab (glass only)</t>
  </si>
  <si>
    <t>S 4 Tab (glass only)</t>
  </si>
  <si>
    <t>S 5 Tab (glass only)</t>
  </si>
  <si>
    <t>S 8 Tab (glass only)</t>
  </si>
  <si>
    <t>Transom Tab (glass only)</t>
  </si>
  <si>
    <t>Hull Sheathing (glass only)</t>
  </si>
  <si>
    <t>Cockpit and w'house floor (glass)</t>
  </si>
  <si>
    <t>Glass Totals</t>
  </si>
  <si>
    <t>Epoxy Allowance</t>
  </si>
  <si>
    <t>Volume</t>
  </si>
  <si>
    <t>Total</t>
  </si>
  <si>
    <t>Paint Allowance</t>
  </si>
  <si>
    <t>Coats</t>
  </si>
  <si>
    <t>Fastening allowance</t>
  </si>
  <si>
    <t>Engine and ancilliaries</t>
  </si>
  <si>
    <t>Fuel</t>
  </si>
  <si>
    <t>Total including 288kg passenger allowance</t>
  </si>
  <si>
    <t>NOTE: Paint allowance based on 14 sq.m/lt, 50% volume loss in drying, and dry-film specific gravity 1.4</t>
  </si>
  <si>
    <t>Gunwale/Extenal Clamp</t>
  </si>
  <si>
    <t xml:space="preserve">    Speed estimation - 19.3kts @30hp - 10kts @ 13.9hp</t>
  </si>
  <si>
    <t>Cost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</si>
</sst>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tabSelected="1" view="pageLayout" topLeftCell="A16" zoomScaleNormal="100" workbookViewId="0">
      <selection activeCell="N42" sqref="N42"/>
    </sheetView>
  </sheetViews>
  <sheetFormatPr defaultRowHeight="15"/>
  <cols>
    <col min="3" max="3" width="12" bestFit="1" customWidth="1"/>
  </cols>
  <sheetData>
    <row r="1" spans="1:11">
      <c r="C1" t="s">
        <v>61</v>
      </c>
      <c r="D1" t="s">
        <v>21</v>
      </c>
      <c r="E1" t="s">
        <v>22</v>
      </c>
      <c r="F1" t="s">
        <v>23</v>
      </c>
      <c r="G1" t="s">
        <v>24</v>
      </c>
      <c r="H1" t="s">
        <v>64</v>
      </c>
      <c r="I1" t="s">
        <v>25</v>
      </c>
      <c r="K1" t="s">
        <v>72</v>
      </c>
    </row>
    <row r="2" spans="1:11">
      <c r="A2" t="s">
        <v>0</v>
      </c>
      <c r="D2">
        <v>0.88</v>
      </c>
      <c r="F2">
        <v>1.7999999999999999E-2</v>
      </c>
      <c r="G2">
        <v>570</v>
      </c>
      <c r="I2">
        <f t="shared" ref="I2:I9" si="0">D2*F2*G2</f>
        <v>9.0288000000000004</v>
      </c>
      <c r="K2">
        <f>D2*51</f>
        <v>44.88</v>
      </c>
    </row>
    <row r="3" spans="1:11">
      <c r="A3" t="s">
        <v>1</v>
      </c>
      <c r="D3">
        <v>10.68</v>
      </c>
      <c r="F3">
        <v>8.9999999999999993E-3</v>
      </c>
      <c r="G3">
        <v>570</v>
      </c>
      <c r="I3">
        <f t="shared" si="0"/>
        <v>54.788399999999996</v>
      </c>
      <c r="K3">
        <f>D3*27</f>
        <v>288.36</v>
      </c>
    </row>
    <row r="4" spans="1:11">
      <c r="A4" t="s">
        <v>2</v>
      </c>
      <c r="D4">
        <v>9.18</v>
      </c>
      <c r="F4">
        <v>8.9999999999999993E-3</v>
      </c>
      <c r="G4">
        <v>570</v>
      </c>
      <c r="I4">
        <f t="shared" si="0"/>
        <v>47.093399999999988</v>
      </c>
      <c r="K4">
        <f>D4*27</f>
        <v>247.85999999999999</v>
      </c>
    </row>
    <row r="5" spans="1:11">
      <c r="A5" t="s">
        <v>26</v>
      </c>
      <c r="D5">
        <v>0.35</v>
      </c>
      <c r="F5">
        <v>1.2E-2</v>
      </c>
      <c r="G5">
        <v>570</v>
      </c>
      <c r="I5">
        <f t="shared" si="0"/>
        <v>2.3939999999999997</v>
      </c>
      <c r="K5">
        <f>D5*36</f>
        <v>12.6</v>
      </c>
    </row>
    <row r="6" spans="1:11">
      <c r="A6" t="s">
        <v>27</v>
      </c>
      <c r="D6">
        <v>0.64</v>
      </c>
      <c r="F6">
        <v>1.2E-2</v>
      </c>
      <c r="G6">
        <v>570</v>
      </c>
      <c r="I6">
        <f t="shared" si="0"/>
        <v>4.3776000000000002</v>
      </c>
      <c r="K6">
        <f>D6*51</f>
        <v>32.64</v>
      </c>
    </row>
    <row r="7" spans="1:11">
      <c r="A7" t="s">
        <v>28</v>
      </c>
      <c r="D7">
        <v>0.27</v>
      </c>
      <c r="F7">
        <v>1.7999999999999999E-2</v>
      </c>
      <c r="G7">
        <v>570</v>
      </c>
      <c r="I7">
        <f t="shared" si="0"/>
        <v>2.7702</v>
      </c>
      <c r="K7">
        <f>D7*51</f>
        <v>13.770000000000001</v>
      </c>
    </row>
    <row r="8" spans="1:11">
      <c r="A8" t="s">
        <v>29</v>
      </c>
      <c r="D8">
        <v>1.5</v>
      </c>
      <c r="F8">
        <v>1.7999999999999999E-2</v>
      </c>
      <c r="G8">
        <v>570</v>
      </c>
      <c r="I8">
        <f t="shared" si="0"/>
        <v>15.389999999999997</v>
      </c>
      <c r="K8">
        <f>D8*51</f>
        <v>76.5</v>
      </c>
    </row>
    <row r="9" spans="1:11">
      <c r="A9" t="s">
        <v>30</v>
      </c>
      <c r="D9">
        <v>0.55000000000000004</v>
      </c>
      <c r="F9">
        <v>1.2E-2</v>
      </c>
      <c r="G9">
        <v>570</v>
      </c>
      <c r="I9">
        <f t="shared" si="0"/>
        <v>3.7620000000000005</v>
      </c>
      <c r="K9">
        <f>D9*36</f>
        <v>19.8</v>
      </c>
    </row>
    <row r="10" spans="1:11">
      <c r="A10" t="s">
        <v>31</v>
      </c>
      <c r="D10">
        <v>0.16</v>
      </c>
      <c r="F10">
        <v>8.9999999999999993E-3</v>
      </c>
      <c r="G10">
        <v>570</v>
      </c>
      <c r="I10">
        <f t="shared" ref="I10:I28" si="1">D10*F10*G10</f>
        <v>0.82079999999999997</v>
      </c>
      <c r="K10">
        <f>D10*27</f>
        <v>4.32</v>
      </c>
    </row>
    <row r="11" spans="1:11">
      <c r="A11" t="s">
        <v>32</v>
      </c>
      <c r="D11">
        <v>2.8000000000000001E-2</v>
      </c>
      <c r="F11">
        <v>8.9999999999999993E-3</v>
      </c>
      <c r="G11">
        <v>570</v>
      </c>
      <c r="I11">
        <f>D11*F11*G11</f>
        <v>0.14363999999999999</v>
      </c>
      <c r="K11">
        <f>D11*27</f>
        <v>0.75600000000000001</v>
      </c>
    </row>
    <row r="12" spans="1:11">
      <c r="A12" t="s">
        <v>33</v>
      </c>
      <c r="D12">
        <v>0.79</v>
      </c>
      <c r="F12">
        <v>1.2E-2</v>
      </c>
      <c r="G12">
        <v>570</v>
      </c>
      <c r="I12">
        <f>D12*F12*G12</f>
        <v>5.4036</v>
      </c>
      <c r="K12">
        <f t="shared" ref="K12:K21" si="2">D12*36</f>
        <v>28.44</v>
      </c>
    </row>
    <row r="13" spans="1:11">
      <c r="A13" t="s">
        <v>3</v>
      </c>
      <c r="D13">
        <v>2.92</v>
      </c>
      <c r="F13">
        <v>1.2E-2</v>
      </c>
      <c r="G13">
        <v>570</v>
      </c>
      <c r="I13">
        <f>D13*F13*G13</f>
        <v>19.972799999999999</v>
      </c>
      <c r="K13">
        <f t="shared" si="2"/>
        <v>105.12</v>
      </c>
    </row>
    <row r="14" spans="1:11">
      <c r="A14" t="s">
        <v>4</v>
      </c>
      <c r="D14">
        <v>0.4</v>
      </c>
      <c r="F14">
        <v>1.2E-2</v>
      </c>
      <c r="G14">
        <v>570</v>
      </c>
      <c r="I14">
        <f t="shared" si="1"/>
        <v>2.7360000000000002</v>
      </c>
      <c r="K14">
        <f t="shared" si="2"/>
        <v>14.4</v>
      </c>
    </row>
    <row r="15" spans="1:11">
      <c r="A15" t="s">
        <v>5</v>
      </c>
      <c r="D15">
        <v>0.34</v>
      </c>
      <c r="F15">
        <v>1.2E-2</v>
      </c>
      <c r="G15">
        <v>570</v>
      </c>
      <c r="I15">
        <f t="shared" si="1"/>
        <v>2.3256000000000001</v>
      </c>
      <c r="K15">
        <f t="shared" si="2"/>
        <v>12.24</v>
      </c>
    </row>
    <row r="16" spans="1:11">
      <c r="A16" t="s">
        <v>6</v>
      </c>
      <c r="D16">
        <v>0.54</v>
      </c>
      <c r="F16">
        <v>1.2E-2</v>
      </c>
      <c r="G16">
        <v>570</v>
      </c>
      <c r="I16">
        <f t="shared" si="1"/>
        <v>3.6936000000000004</v>
      </c>
      <c r="K16">
        <f t="shared" si="2"/>
        <v>19.440000000000001</v>
      </c>
    </row>
    <row r="17" spans="1:11">
      <c r="A17" t="s">
        <v>7</v>
      </c>
      <c r="D17">
        <v>0.33</v>
      </c>
      <c r="F17">
        <v>1.2E-2</v>
      </c>
      <c r="G17">
        <v>570</v>
      </c>
      <c r="I17">
        <f t="shared" si="1"/>
        <v>2.2572000000000001</v>
      </c>
      <c r="K17">
        <f t="shared" si="2"/>
        <v>11.88</v>
      </c>
    </row>
    <row r="18" spans="1:11">
      <c r="A18" t="s">
        <v>8</v>
      </c>
      <c r="D18">
        <v>4.01</v>
      </c>
      <c r="F18">
        <v>1.2E-2</v>
      </c>
      <c r="G18">
        <v>570</v>
      </c>
      <c r="I18">
        <f t="shared" si="1"/>
        <v>27.428399999999996</v>
      </c>
      <c r="K18">
        <f t="shared" si="2"/>
        <v>144.35999999999999</v>
      </c>
    </row>
    <row r="19" spans="1:11">
      <c r="A19" t="s">
        <v>9</v>
      </c>
      <c r="D19">
        <v>1.66</v>
      </c>
      <c r="F19">
        <v>1.2E-2</v>
      </c>
      <c r="G19">
        <v>570</v>
      </c>
      <c r="I19">
        <f t="shared" si="1"/>
        <v>11.3544</v>
      </c>
      <c r="K19">
        <f t="shared" si="2"/>
        <v>59.76</v>
      </c>
    </row>
    <row r="20" spans="1:11">
      <c r="A20" t="s">
        <v>10</v>
      </c>
      <c r="D20">
        <v>0.83</v>
      </c>
      <c r="F20">
        <v>1.2E-2</v>
      </c>
      <c r="G20">
        <v>570</v>
      </c>
      <c r="I20">
        <f t="shared" si="1"/>
        <v>5.6772</v>
      </c>
      <c r="K20">
        <f t="shared" si="2"/>
        <v>29.88</v>
      </c>
    </row>
    <row r="21" spans="1:11">
      <c r="A21" t="s">
        <v>11</v>
      </c>
      <c r="D21">
        <v>0.64</v>
      </c>
      <c r="F21">
        <v>1.2E-2</v>
      </c>
      <c r="G21">
        <v>570</v>
      </c>
      <c r="I21">
        <f t="shared" si="1"/>
        <v>4.3776000000000002</v>
      </c>
      <c r="K21">
        <f t="shared" si="2"/>
        <v>23.04</v>
      </c>
    </row>
    <row r="22" spans="1:11">
      <c r="A22" t="s">
        <v>12</v>
      </c>
      <c r="D22">
        <v>1.29</v>
      </c>
      <c r="F22">
        <v>6.0000000000000001E-3</v>
      </c>
      <c r="G22">
        <v>570</v>
      </c>
      <c r="I22">
        <f t="shared" si="1"/>
        <v>4.4118000000000004</v>
      </c>
      <c r="K22">
        <f>D22*16</f>
        <v>20.64</v>
      </c>
    </row>
    <row r="23" spans="1:11">
      <c r="A23" t="s">
        <v>13</v>
      </c>
      <c r="D23">
        <v>1.96</v>
      </c>
      <c r="F23">
        <v>6.0000000000000001E-3</v>
      </c>
      <c r="G23">
        <v>570</v>
      </c>
      <c r="I23">
        <f t="shared" si="1"/>
        <v>6.7031999999999998</v>
      </c>
      <c r="K23">
        <f>D23*16</f>
        <v>31.36</v>
      </c>
    </row>
    <row r="24" spans="1:11">
      <c r="A24" t="s">
        <v>14</v>
      </c>
      <c r="D24">
        <v>0.35</v>
      </c>
      <c r="F24">
        <v>6.0000000000000001E-3</v>
      </c>
      <c r="G24">
        <v>570</v>
      </c>
      <c r="I24">
        <f t="shared" si="1"/>
        <v>1.1969999999999998</v>
      </c>
      <c r="K24">
        <f>D24*16</f>
        <v>5.6</v>
      </c>
    </row>
    <row r="25" spans="1:11">
      <c r="A25" t="s">
        <v>15</v>
      </c>
      <c r="D25">
        <v>3.16</v>
      </c>
      <c r="F25">
        <v>8.9999999999999993E-3</v>
      </c>
      <c r="G25">
        <v>570</v>
      </c>
      <c r="I25">
        <f t="shared" si="1"/>
        <v>16.210799999999999</v>
      </c>
      <c r="K25">
        <f>D25*27</f>
        <v>85.320000000000007</v>
      </c>
    </row>
    <row r="26" spans="1:11">
      <c r="A26" t="s">
        <v>16</v>
      </c>
      <c r="D26">
        <v>0.31</v>
      </c>
      <c r="F26">
        <v>2.4E-2</v>
      </c>
      <c r="G26">
        <v>530</v>
      </c>
      <c r="I26">
        <f t="shared" si="1"/>
        <v>3.9432</v>
      </c>
      <c r="K26">
        <f>D26*72</f>
        <v>22.32</v>
      </c>
    </row>
    <row r="27" spans="1:11">
      <c r="A27" t="s">
        <v>17</v>
      </c>
      <c r="D27">
        <v>0.15</v>
      </c>
      <c r="F27">
        <v>2.4E-2</v>
      </c>
      <c r="G27">
        <v>570</v>
      </c>
      <c r="I27">
        <f t="shared" si="1"/>
        <v>2.052</v>
      </c>
      <c r="K27">
        <f>D27*72</f>
        <v>10.799999999999999</v>
      </c>
    </row>
    <row r="28" spans="1:11">
      <c r="A28" t="s">
        <v>18</v>
      </c>
      <c r="D28">
        <v>2.58</v>
      </c>
      <c r="F28">
        <v>1.2E-2</v>
      </c>
      <c r="G28">
        <v>570</v>
      </c>
      <c r="I28">
        <f t="shared" si="1"/>
        <v>17.647200000000002</v>
      </c>
      <c r="K28">
        <f>D28*36</f>
        <v>92.88</v>
      </c>
    </row>
    <row r="29" spans="1:11">
      <c r="A29" t="s">
        <v>19</v>
      </c>
      <c r="C29">
        <f>D29*E29</f>
        <v>1.4212000000000001E-2</v>
      </c>
      <c r="D29">
        <v>9.5E-4</v>
      </c>
      <c r="E29">
        <v>14.96</v>
      </c>
      <c r="G29">
        <v>530</v>
      </c>
      <c r="I29">
        <f>D29*E29*G29</f>
        <v>7.5323600000000006</v>
      </c>
      <c r="K29">
        <f>C29*3000</f>
        <v>42.636000000000003</v>
      </c>
    </row>
    <row r="30" spans="1:11">
      <c r="A30" t="s">
        <v>20</v>
      </c>
      <c r="C30">
        <f>D30*E30</f>
        <v>3.15E-3</v>
      </c>
      <c r="D30">
        <v>6.3000000000000003E-4</v>
      </c>
      <c r="E30">
        <v>5</v>
      </c>
      <c r="G30">
        <v>530</v>
      </c>
      <c r="I30">
        <f>D30*E30*G30</f>
        <v>1.6695</v>
      </c>
      <c r="K30">
        <f>C30*3000</f>
        <v>9.4499999999999993</v>
      </c>
    </row>
    <row r="31" spans="1:11">
      <c r="A31" t="s">
        <v>34</v>
      </c>
      <c r="C31">
        <f>D31*E31</f>
        <v>4.1495999999999997E-5</v>
      </c>
      <c r="D31">
        <v>7.9799999999999999E-4</v>
      </c>
      <c r="E31">
        <v>5.1999999999999998E-2</v>
      </c>
      <c r="G31">
        <v>530</v>
      </c>
      <c r="I31">
        <f>D31*E31*G31</f>
        <v>2.1992879999999999E-2</v>
      </c>
      <c r="K31">
        <f>C31*3000</f>
        <v>0.12448799999999999</v>
      </c>
    </row>
    <row r="32" spans="1:11">
      <c r="A32" t="s">
        <v>35</v>
      </c>
      <c r="C32">
        <f>D32*E32</f>
        <v>1.71836E-4</v>
      </c>
      <c r="D32">
        <v>3.6099999999999999E-4</v>
      </c>
      <c r="E32">
        <v>0.47599999999999998</v>
      </c>
      <c r="G32">
        <v>530</v>
      </c>
      <c r="I32">
        <f>D32*E32*G32</f>
        <v>9.1073080000000001E-2</v>
      </c>
      <c r="K32">
        <f>C32*3000</f>
        <v>0.51550799999999997</v>
      </c>
    </row>
    <row r="33" spans="1:11">
      <c r="C33" t="s">
        <v>61</v>
      </c>
      <c r="D33" t="s">
        <v>21</v>
      </c>
      <c r="E33" t="s">
        <v>22</v>
      </c>
      <c r="F33" t="s">
        <v>23</v>
      </c>
      <c r="G33" t="s">
        <v>24</v>
      </c>
      <c r="H33" t="s">
        <v>64</v>
      </c>
      <c r="I33" t="s">
        <v>25</v>
      </c>
    </row>
    <row r="34" spans="1:11">
      <c r="A34" t="s">
        <v>36</v>
      </c>
      <c r="C34">
        <f>D34*F34</f>
        <v>2.5000000000000005E-3</v>
      </c>
      <c r="D34">
        <v>0.1</v>
      </c>
      <c r="F34">
        <v>2.5000000000000001E-2</v>
      </c>
      <c r="G34">
        <v>530</v>
      </c>
      <c r="I34">
        <f>D34*F34*G34</f>
        <v>1.3250000000000002</v>
      </c>
      <c r="K34">
        <f t="shared" ref="K34:K43" si="3">C34*3000</f>
        <v>7.5000000000000018</v>
      </c>
    </row>
    <row r="35" spans="1:11">
      <c r="A35" t="s">
        <v>37</v>
      </c>
      <c r="C35">
        <f>D35*E35</f>
        <v>5.31468E-4</v>
      </c>
      <c r="D35">
        <v>7.9799999999999999E-4</v>
      </c>
      <c r="E35">
        <v>0.66600000000000004</v>
      </c>
      <c r="G35">
        <v>530</v>
      </c>
      <c r="I35">
        <f>D35*E35*G35</f>
        <v>0.28167804000000002</v>
      </c>
      <c r="K35">
        <f t="shared" si="3"/>
        <v>1.5944039999999999</v>
      </c>
    </row>
    <row r="36" spans="1:11">
      <c r="A36" t="s">
        <v>38</v>
      </c>
      <c r="C36">
        <f>D36*F36</f>
        <v>1.168E-3</v>
      </c>
      <c r="D36">
        <v>7.2999999999999995E-2</v>
      </c>
      <c r="F36">
        <v>1.6E-2</v>
      </c>
      <c r="G36">
        <v>530</v>
      </c>
      <c r="I36">
        <f>D36*F36*G36</f>
        <v>0.61904000000000003</v>
      </c>
      <c r="K36">
        <f t="shared" si="3"/>
        <v>3.504</v>
      </c>
    </row>
    <row r="37" spans="1:11">
      <c r="A37" t="s">
        <v>39</v>
      </c>
      <c r="C37">
        <f>D37*E37</f>
        <v>2.7618779999999997E-3</v>
      </c>
      <c r="D37">
        <v>7.9799999999999999E-4</v>
      </c>
      <c r="E37">
        <v>3.4609999999999999</v>
      </c>
      <c r="G37">
        <v>530</v>
      </c>
      <c r="I37">
        <f>D37*E37*G37</f>
        <v>1.4637953399999999</v>
      </c>
      <c r="K37">
        <f t="shared" si="3"/>
        <v>8.2856339999999999</v>
      </c>
    </row>
    <row r="38" spans="1:11">
      <c r="A38" t="s">
        <v>40</v>
      </c>
      <c r="C38">
        <f>D38*F38</f>
        <v>3.0000000000000001E-3</v>
      </c>
      <c r="D38">
        <v>0.12</v>
      </c>
      <c r="F38">
        <v>2.5000000000000001E-2</v>
      </c>
      <c r="G38">
        <v>530</v>
      </c>
      <c r="I38">
        <f>D38*F38*G38</f>
        <v>1.59</v>
      </c>
      <c r="K38">
        <f t="shared" si="3"/>
        <v>9</v>
      </c>
    </row>
    <row r="39" spans="1:11">
      <c r="A39" t="s">
        <v>41</v>
      </c>
      <c r="C39">
        <f>D39*E39</f>
        <v>3.9485040000000002E-3</v>
      </c>
      <c r="D39">
        <v>7.9799999999999999E-4</v>
      </c>
      <c r="E39">
        <v>4.9480000000000004</v>
      </c>
      <c r="G39">
        <v>530</v>
      </c>
      <c r="I39">
        <f>D39*E39*G39</f>
        <v>2.09270712</v>
      </c>
      <c r="K39">
        <f t="shared" si="3"/>
        <v>11.845512000000001</v>
      </c>
    </row>
    <row r="40" spans="1:11">
      <c r="A40" t="s">
        <v>42</v>
      </c>
      <c r="C40">
        <f>D40*F40</f>
        <v>9.5000000000000015E-3</v>
      </c>
      <c r="D40">
        <v>0.38</v>
      </c>
      <c r="F40">
        <v>2.5000000000000001E-2</v>
      </c>
      <c r="G40">
        <v>530</v>
      </c>
      <c r="I40">
        <f>D40*F40*G40</f>
        <v>5.035000000000001</v>
      </c>
      <c r="K40">
        <f t="shared" si="3"/>
        <v>28.500000000000004</v>
      </c>
    </row>
    <row r="41" spans="1:11">
      <c r="A41" t="s">
        <v>43</v>
      </c>
      <c r="C41">
        <f>D41*F41</f>
        <v>6.7500000000000008E-3</v>
      </c>
      <c r="D41">
        <v>0.27</v>
      </c>
      <c r="F41">
        <v>2.5000000000000001E-2</v>
      </c>
      <c r="G41">
        <v>530</v>
      </c>
      <c r="I41">
        <f>D41*F41*G41</f>
        <v>3.5775000000000006</v>
      </c>
      <c r="K41">
        <f t="shared" si="3"/>
        <v>20.250000000000004</v>
      </c>
    </row>
    <row r="42" spans="1:11">
      <c r="A42" t="s">
        <v>44</v>
      </c>
      <c r="C42">
        <f>D42*F42</f>
        <v>3.8E-3</v>
      </c>
      <c r="D42">
        <v>0.2</v>
      </c>
      <c r="F42">
        <v>1.9E-2</v>
      </c>
      <c r="G42">
        <v>530</v>
      </c>
      <c r="I42">
        <f>D42*F42*G42</f>
        <v>2.0139999999999998</v>
      </c>
      <c r="K42">
        <f t="shared" si="3"/>
        <v>11.4</v>
      </c>
    </row>
    <row r="43" spans="1:11">
      <c r="A43" t="s">
        <v>70</v>
      </c>
      <c r="C43">
        <f>D43*F43</f>
        <v>1.8239999999999999E-2</v>
      </c>
      <c r="D43">
        <v>0.96</v>
      </c>
      <c r="F43">
        <v>1.9E-2</v>
      </c>
      <c r="G43">
        <v>530</v>
      </c>
      <c r="I43">
        <f>D43*F43*G43</f>
        <v>9.6671999999999993</v>
      </c>
      <c r="K43">
        <f t="shared" si="3"/>
        <v>54.72</v>
      </c>
    </row>
    <row r="44" spans="1:11">
      <c r="A44" t="s">
        <v>45</v>
      </c>
      <c r="D44">
        <v>4.4400000000000004</v>
      </c>
      <c r="G44">
        <v>0.4</v>
      </c>
      <c r="I44">
        <f t="shared" ref="I44:I57" si="4">D44*G44</f>
        <v>1.7760000000000002</v>
      </c>
      <c r="K44">
        <f>D44*9</f>
        <v>39.96</v>
      </c>
    </row>
    <row r="45" spans="1:11">
      <c r="A45" t="s">
        <v>46</v>
      </c>
      <c r="D45">
        <v>3.2</v>
      </c>
      <c r="G45">
        <v>0.33</v>
      </c>
      <c r="I45">
        <f t="shared" si="4"/>
        <v>1.056</v>
      </c>
      <c r="K45">
        <f>D45*8</f>
        <v>25.6</v>
      </c>
    </row>
    <row r="46" spans="1:11">
      <c r="A46" t="s">
        <v>47</v>
      </c>
      <c r="D46">
        <v>0.46</v>
      </c>
      <c r="G46">
        <v>0.4</v>
      </c>
      <c r="I46">
        <f t="shared" si="4"/>
        <v>0.18400000000000002</v>
      </c>
      <c r="K46">
        <f>D46*9</f>
        <v>4.1400000000000006</v>
      </c>
    </row>
    <row r="47" spans="1:11">
      <c r="A47" t="s">
        <v>48</v>
      </c>
      <c r="D47">
        <v>1.94</v>
      </c>
      <c r="G47">
        <v>0.4</v>
      </c>
      <c r="I47">
        <f t="shared" si="4"/>
        <v>0.77600000000000002</v>
      </c>
      <c r="K47">
        <f>D47*9</f>
        <v>17.46</v>
      </c>
    </row>
    <row r="48" spans="1:11">
      <c r="A48" t="s">
        <v>49</v>
      </c>
      <c r="D48">
        <v>1.4</v>
      </c>
      <c r="G48">
        <v>0.4</v>
      </c>
      <c r="I48">
        <f t="shared" si="4"/>
        <v>0.55999999999999994</v>
      </c>
      <c r="K48">
        <f>D48*9</f>
        <v>12.6</v>
      </c>
    </row>
    <row r="49" spans="1:11">
      <c r="A49" t="s">
        <v>50</v>
      </c>
      <c r="D49">
        <v>0.57479999999999998</v>
      </c>
      <c r="G49">
        <v>0.4</v>
      </c>
      <c r="I49">
        <f t="shared" si="4"/>
        <v>0.22992000000000001</v>
      </c>
      <c r="K49">
        <f>D49*9</f>
        <v>5.1731999999999996</v>
      </c>
    </row>
    <row r="50" spans="1:11">
      <c r="A50" t="s">
        <v>51</v>
      </c>
      <c r="D50">
        <v>0.63180000000000003</v>
      </c>
      <c r="G50">
        <v>0.33</v>
      </c>
      <c r="I50">
        <f t="shared" si="4"/>
        <v>0.20849400000000001</v>
      </c>
      <c r="K50">
        <f>D50*8</f>
        <v>5.0544000000000002</v>
      </c>
    </row>
    <row r="51" spans="1:11">
      <c r="A51" t="s">
        <v>52</v>
      </c>
      <c r="D51">
        <v>0.44219999999999998</v>
      </c>
      <c r="G51">
        <v>0.33</v>
      </c>
      <c r="I51">
        <f t="shared" si="4"/>
        <v>0.145926</v>
      </c>
      <c r="K51">
        <f>D51*8</f>
        <v>3.5375999999999999</v>
      </c>
    </row>
    <row r="52" spans="1:11">
      <c r="A52" t="s">
        <v>53</v>
      </c>
      <c r="D52">
        <v>0.86339999999999995</v>
      </c>
      <c r="G52">
        <v>0.33</v>
      </c>
      <c r="I52">
        <f t="shared" si="4"/>
        <v>0.28492200000000001</v>
      </c>
      <c r="K52">
        <f>D52*8</f>
        <v>6.9071999999999996</v>
      </c>
    </row>
    <row r="53" spans="1:11">
      <c r="A53" t="s">
        <v>54</v>
      </c>
      <c r="D53">
        <v>0.53159999999999996</v>
      </c>
      <c r="G53">
        <v>0.33</v>
      </c>
      <c r="I53">
        <f t="shared" si="4"/>
        <v>0.175428</v>
      </c>
      <c r="K53">
        <f>D53*8</f>
        <v>4.2527999999999997</v>
      </c>
    </row>
    <row r="54" spans="1:11">
      <c r="A54" t="s">
        <v>55</v>
      </c>
      <c r="D54">
        <v>0.83699999999999997</v>
      </c>
      <c r="G54">
        <v>0.4</v>
      </c>
      <c r="I54">
        <f t="shared" si="4"/>
        <v>0.33479999999999999</v>
      </c>
      <c r="K54">
        <f>D54*9</f>
        <v>7.5329999999999995</v>
      </c>
    </row>
    <row r="55" spans="1:11">
      <c r="A55" t="s">
        <v>56</v>
      </c>
      <c r="D55">
        <v>0.81540000000000001</v>
      </c>
      <c r="G55">
        <v>0.4</v>
      </c>
      <c r="I55">
        <f t="shared" si="4"/>
        <v>0.32616000000000001</v>
      </c>
      <c r="K55">
        <f>D55*9</f>
        <v>7.3386000000000005</v>
      </c>
    </row>
    <row r="56" spans="1:11">
      <c r="A56" t="s">
        <v>57</v>
      </c>
      <c r="D56">
        <v>31.32</v>
      </c>
      <c r="G56">
        <v>0.33</v>
      </c>
      <c r="I56">
        <f t="shared" si="4"/>
        <v>10.335600000000001</v>
      </c>
      <c r="K56">
        <f>D56*8</f>
        <v>250.56</v>
      </c>
    </row>
    <row r="57" spans="1:11">
      <c r="A57" t="s">
        <v>58</v>
      </c>
      <c r="D57">
        <v>5.67</v>
      </c>
      <c r="G57">
        <v>0.33</v>
      </c>
      <c r="I57">
        <f t="shared" si="4"/>
        <v>1.8711</v>
      </c>
      <c r="K57">
        <f>D57*8</f>
        <v>45.36</v>
      </c>
    </row>
    <row r="58" spans="1:11">
      <c r="A58" t="s">
        <v>59</v>
      </c>
      <c r="D58">
        <f>SUM(D44:D57)</f>
        <v>53.126199999999997</v>
      </c>
      <c r="I58">
        <f>SUM(I44:I57)</f>
        <v>18.26435</v>
      </c>
    </row>
    <row r="59" spans="1:11">
      <c r="A59" t="s">
        <v>60</v>
      </c>
      <c r="C59">
        <v>24</v>
      </c>
      <c r="G59">
        <v>1.18</v>
      </c>
      <c r="I59">
        <f>C59*G59</f>
        <v>28.32</v>
      </c>
      <c r="K59">
        <v>500</v>
      </c>
    </row>
    <row r="60" spans="1:11">
      <c r="A60" t="s">
        <v>63</v>
      </c>
      <c r="C60">
        <f>D60/14</f>
        <v>6.6425714285714283</v>
      </c>
      <c r="D60">
        <f>SUM(D2:D28)*2</f>
        <v>92.995999999999995</v>
      </c>
      <c r="H60">
        <v>6</v>
      </c>
      <c r="I60">
        <f>C60*0.5*1.4*H60</f>
        <v>27.898800000000001</v>
      </c>
      <c r="K60">
        <f>C60*H60*30</f>
        <v>1195.6628571428571</v>
      </c>
    </row>
    <row r="61" spans="1:11">
      <c r="A61" t="s">
        <v>69</v>
      </c>
    </row>
    <row r="62" spans="1:11">
      <c r="A62" t="s">
        <v>65</v>
      </c>
      <c r="I62">
        <v>5</v>
      </c>
      <c r="K62">
        <f>I62*50</f>
        <v>250</v>
      </c>
    </row>
    <row r="63" spans="1:11">
      <c r="A63" t="s">
        <v>66</v>
      </c>
      <c r="I63">
        <v>60</v>
      </c>
      <c r="K63">
        <v>3500</v>
      </c>
    </row>
    <row r="64" spans="1:11">
      <c r="A64" t="s">
        <v>67</v>
      </c>
      <c r="I64">
        <v>25</v>
      </c>
    </row>
    <row r="65" spans="1:11">
      <c r="A65" t="s">
        <v>62</v>
      </c>
      <c r="I65">
        <f>SUM(I2:I64)</f>
        <v>497.68878645999996</v>
      </c>
      <c r="K65">
        <f>SUM(K2:K63)</f>
        <v>7549.4312031428572</v>
      </c>
    </row>
    <row r="66" spans="1:11">
      <c r="A66" t="s">
        <v>68</v>
      </c>
      <c r="I66">
        <f>I65+288</f>
        <v>785.68878645999996</v>
      </c>
      <c r="J66" t="s">
        <v>71</v>
      </c>
    </row>
  </sheetData>
  <pageMargins left="0.7" right="0.7" top="0.75" bottom="0.75" header="0.3" footer="0.3"/>
  <pageSetup paperSize="9" orientation="landscape" horizontalDpi="300" verticalDpi="300" r:id="rId1"/>
  <headerFooter>
    <oddHeader>&amp;C&amp;"-,Bold Italic"&amp;16&amp;UThree Brothers&amp;U &amp;"-,Regular"- Weight and Cost Analysis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cp:lastPrinted>2014-12-28T00:05:37Z</cp:lastPrinted>
  <dcterms:created xsi:type="dcterms:W3CDTF">2010-03-15T23:58:31Z</dcterms:created>
  <dcterms:modified xsi:type="dcterms:W3CDTF">2014-12-28T00:05:55Z</dcterms:modified>
</cp:coreProperties>
</file>